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نیرو گاه های برقآبی\اسناد مزایده\برآورد جدید و اسناد نهایی-فروردین 1404\"/>
    </mc:Choice>
  </mc:AlternateContent>
  <xr:revisionPtr revIDLastSave="0" documentId="13_ncr:1_{7B48B270-E952-4060-8AB1-8BB836D7A86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هراز و سردآبرود" sheetId="1" r:id="rId1"/>
    <sheet name="سد البرز و گلورد" sheetId="3" r:id="rId2"/>
  </sheets>
  <definedNames>
    <definedName name="_xlnm.Print_Area" localSheetId="0">'هراز و سردآبرود'!$A$1:$U$23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2" i="1" l="1"/>
  <c r="T21" i="1"/>
  <c r="T20" i="1"/>
  <c r="T19" i="1"/>
  <c r="T18" i="1"/>
  <c r="T17" i="1"/>
  <c r="T16" i="1"/>
  <c r="T15" i="1"/>
  <c r="T9" i="1"/>
  <c r="T8" i="1"/>
  <c r="T7" i="1"/>
  <c r="T6" i="1"/>
  <c r="T5" i="1"/>
  <c r="U22" i="1"/>
  <c r="U21" i="1"/>
  <c r="U20" i="1"/>
  <c r="U19" i="1"/>
  <c r="U18" i="1"/>
  <c r="U17" i="1"/>
  <c r="U16" i="1"/>
  <c r="U15" i="1"/>
  <c r="U9" i="1"/>
  <c r="U8" i="1"/>
  <c r="U7" i="1"/>
  <c r="U6" i="1"/>
  <c r="U5" i="1"/>
  <c r="K22" i="1"/>
  <c r="K21" i="1"/>
  <c r="K20" i="1"/>
  <c r="K19" i="1"/>
  <c r="K18" i="1"/>
  <c r="K17" i="1"/>
  <c r="K16" i="1"/>
  <c r="K15" i="1"/>
  <c r="K6" i="1"/>
  <c r="K7" i="1"/>
  <c r="K8" i="1"/>
  <c r="K9" i="1"/>
  <c r="K5" i="1"/>
  <c r="K8" i="3"/>
  <c r="U8" i="3" s="1"/>
  <c r="S8" i="3" s="1"/>
  <c r="K7" i="3"/>
  <c r="U7" i="3" s="1"/>
  <c r="S7" i="3" s="1"/>
  <c r="P8" i="3"/>
  <c r="P7" i="3"/>
  <c r="P22" i="1"/>
  <c r="P21" i="1"/>
  <c r="P20" i="1"/>
  <c r="P19" i="1"/>
  <c r="P18" i="1"/>
  <c r="P17" i="1"/>
  <c r="P16" i="1"/>
  <c r="P15" i="1"/>
  <c r="P9" i="1"/>
  <c r="P8" i="1"/>
  <c r="P7" i="1"/>
  <c r="P6" i="1"/>
  <c r="P5" i="1"/>
  <c r="U23" i="1" l="1"/>
  <c r="K23" i="1"/>
  <c r="J23" i="1"/>
  <c r="T23" i="1" l="1"/>
  <c r="P23" i="1" l="1"/>
</calcChain>
</file>

<file path=xl/sharedStrings.xml><?xml version="1.0" encoding="utf-8"?>
<sst xmlns="http://schemas.openxmlformats.org/spreadsheetml/2006/main" count="145" uniqueCount="65">
  <si>
    <t>ردیف</t>
  </si>
  <si>
    <t>نام نيروگاه</t>
  </si>
  <si>
    <t>محل اجراء</t>
  </si>
  <si>
    <t>مشخصـــــات فنـــــــی ساختـــــگاه</t>
  </si>
  <si>
    <t>هزینه سرمایه گذاری (میلیون ريال)</t>
  </si>
  <si>
    <t>مدت اجراء (ماه)</t>
  </si>
  <si>
    <t>نوع نیروگاه</t>
  </si>
  <si>
    <t>رودخانه</t>
  </si>
  <si>
    <t>نام ساختگاه پیشنهادی</t>
  </si>
  <si>
    <t>اختلاف تراز (m)</t>
  </si>
  <si>
    <t>دبی متوسط سالانه در محل ساختگاه (m3/s)</t>
  </si>
  <si>
    <t>طرح رودخانه هراز</t>
  </si>
  <si>
    <t>جریانی</t>
  </si>
  <si>
    <t>نور</t>
  </si>
  <si>
    <t>رزن</t>
  </si>
  <si>
    <t>هراز</t>
  </si>
  <si>
    <t>بايجان</t>
  </si>
  <si>
    <t>امامزاده علي</t>
  </si>
  <si>
    <t>طرح سردابرود (چشمه کیله/صفا رود/چالکرود/آزادرود/کاظم رود و سردابرود)</t>
  </si>
  <si>
    <t>سه هزار</t>
  </si>
  <si>
    <t>seh_01</t>
  </si>
  <si>
    <t>seh_02</t>
  </si>
  <si>
    <t>seh_03</t>
  </si>
  <si>
    <t>seh_04</t>
  </si>
  <si>
    <t>seh_05</t>
  </si>
  <si>
    <t>دو هزار</t>
  </si>
  <si>
    <t>doh_01</t>
  </si>
  <si>
    <t>doh_02</t>
  </si>
  <si>
    <t>doh_03</t>
  </si>
  <si>
    <t>سیستم انتقال</t>
  </si>
  <si>
    <t>مختصات آبگیر (بند انحرافی) 
سیستم مختصات:UTM zone 39N</t>
  </si>
  <si>
    <t>مختصات نیروگاه
سیستم مختصات:UTM zone 39N</t>
  </si>
  <si>
    <t>X - Easting(m)</t>
  </si>
  <si>
    <t>Y - Northing(m)</t>
  </si>
  <si>
    <t>شنگلده</t>
  </si>
  <si>
    <t>فاصله طولی محل ساختگاه تا محل پیشنهادی نیروگاه (m)</t>
  </si>
  <si>
    <t>لوله‏گذاری- کانال</t>
  </si>
  <si>
    <t>لوله گذاری</t>
  </si>
  <si>
    <t>تونلی</t>
  </si>
  <si>
    <t>مبلغ ضمانت نامه شرکت در مزایده ( میلیون ریال)</t>
  </si>
  <si>
    <t>درصد حق گذر پیشنهادی</t>
  </si>
  <si>
    <t>پايين نشل</t>
  </si>
  <si>
    <t>جمع کل</t>
  </si>
  <si>
    <t>__</t>
  </si>
  <si>
    <t>___</t>
  </si>
  <si>
    <t>موضوع فراخوان : سرمایه گذاری، ساخت و بهره برداری نیروگاه های برق آبی 
 شرکت آب منطقه ای استان مازندران</t>
  </si>
  <si>
    <t>شرکت سهامی آب منطقه ای استان مازندران
معاونت طرح و توسعه</t>
  </si>
  <si>
    <t xml:space="preserve">موضوع فراخوان : سرمایه گذاری، ساخت و بهره برداری نیروگاه های برق آبی </t>
  </si>
  <si>
    <t>مبلغ ضمانت نامه شرکت در مزایده
 ( میلیون ریال)</t>
  </si>
  <si>
    <t>مختصات آبگیر (سد) 
سیستم مختصات:UTM zone 39N</t>
  </si>
  <si>
    <t>ظرفيت نصب  (MW)</t>
  </si>
  <si>
    <t>توليد انرژ‍ي ساليانه (GWH)</t>
  </si>
  <si>
    <t>نیروگاه پای سد البرز و گلورد</t>
  </si>
  <si>
    <t>پای سد</t>
  </si>
  <si>
    <t>البرز</t>
  </si>
  <si>
    <t>سد البرز</t>
  </si>
  <si>
    <t>لوله‏گذاری</t>
  </si>
  <si>
    <t>نکا</t>
  </si>
  <si>
    <t>سد گلورد</t>
  </si>
  <si>
    <r>
      <t xml:space="preserve">ظرفيت نصب  </t>
    </r>
    <r>
      <rPr>
        <sz val="10"/>
        <rFont val="B Nazanin"/>
        <charset val="178"/>
      </rPr>
      <t>(MW)</t>
    </r>
  </si>
  <si>
    <r>
      <t xml:space="preserve">توليد انرژ‍ي ساليانه </t>
    </r>
    <r>
      <rPr>
        <sz val="10"/>
        <rFont val="B Nazanin"/>
        <charset val="178"/>
      </rPr>
      <t>(GWH)</t>
    </r>
  </si>
  <si>
    <t>حق گذر آب پایه ( میلیون ریال )</t>
  </si>
  <si>
    <t>30232/2</t>
  </si>
  <si>
    <t>قیمت فروش برق در سال 1404  (میلیون ریال )</t>
  </si>
  <si>
    <t>قیمت فروش برق در سال 1404  ( میلیون ریال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</si>
</sst>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  <charset val="178"/>
      <scheme val="minor"/>
    </font>
    <font>
      <sz val="10"/>
      <color theme="1"/>
      <name val="B Nazanin"/>
      <charset val="178"/>
    </font>
    <font>
      <b/>
      <sz val="12"/>
      <color theme="1"/>
      <name val="B Nazanin"/>
      <charset val="178"/>
    </font>
    <font>
      <b/>
      <sz val="16"/>
      <color theme="1"/>
      <name val="B Nazanin"/>
      <charset val="178"/>
    </font>
    <font>
      <b/>
      <sz val="16"/>
      <name val="B Nazanin"/>
      <charset val="178"/>
    </font>
    <font>
      <b/>
      <sz val="18"/>
      <name val="B Nazanin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b/>
      <sz val="11"/>
      <name val="B Nazanin"/>
      <charset val="178"/>
    </font>
    <font>
      <b/>
      <sz val="9"/>
      <color theme="1"/>
      <name val="B Nazanin"/>
      <charset val="178"/>
    </font>
    <font>
      <b/>
      <sz val="9"/>
      <name val="B Nazanin"/>
      <charset val="178"/>
    </font>
    <font>
      <b/>
      <sz val="12"/>
      <color indexed="8"/>
      <name val="B Nazanin"/>
      <charset val="178"/>
    </font>
    <font>
      <sz val="10"/>
      <color indexed="8"/>
      <name val="B Nazanin"/>
      <charset val="178"/>
    </font>
    <font>
      <b/>
      <sz val="10"/>
      <color indexed="8"/>
      <name val="B Nazanin"/>
      <charset val="178"/>
    </font>
    <font>
      <sz val="10"/>
      <color rgb="FF000000"/>
      <name val="B Nazanin"/>
      <charset val="178"/>
    </font>
    <font>
      <sz val="10"/>
      <name val="B Nazanin"/>
      <charset val="178"/>
    </font>
    <font>
      <b/>
      <sz val="10"/>
      <color theme="1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/>
    <xf numFmtId="0" fontId="2" fillId="2" borderId="0" xfId="0" applyFont="1" applyFill="1" applyAlignment="1">
      <alignment wrapText="1"/>
    </xf>
    <xf numFmtId="2" fontId="0" fillId="2" borderId="0" xfId="0" applyNumberFormat="1" applyFill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0" fillId="5" borderId="0" xfId="0" applyFill="1"/>
    <xf numFmtId="0" fontId="3" fillId="4" borderId="2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0" fillId="0" borderId="0" xfId="0" applyFill="1"/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 wrapText="1"/>
    </xf>
    <xf numFmtId="2" fontId="13" fillId="3" borderId="4" xfId="1" applyNumberFormat="1" applyFont="1" applyFill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center" vertical="center" wrapText="1"/>
    </xf>
    <xf numFmtId="3" fontId="13" fillId="3" borderId="4" xfId="1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readingOrder="2"/>
    </xf>
    <xf numFmtId="0" fontId="3" fillId="3" borderId="4" xfId="0" applyFont="1" applyFill="1" applyBorder="1" applyAlignment="1">
      <alignment horizontal="center"/>
    </xf>
    <xf numFmtId="0" fontId="14" fillId="3" borderId="4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2" fontId="14" fillId="3" borderId="4" xfId="1" applyNumberFormat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3" fontId="15" fillId="3" borderId="4" xfId="1" applyNumberFormat="1" applyFont="1" applyFill="1" applyBorder="1" applyAlignment="1">
      <alignment horizontal="center" vertical="center" wrapText="1"/>
    </xf>
    <xf numFmtId="3" fontId="15" fillId="5" borderId="4" xfId="1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textRotation="90" wrapText="1" readingOrder="2"/>
    </xf>
    <xf numFmtId="0" fontId="16" fillId="2" borderId="11" xfId="0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2" fontId="14" fillId="2" borderId="11" xfId="1" applyNumberFormat="1" applyFont="1" applyFill="1" applyBorder="1" applyAlignment="1">
      <alignment horizontal="center" vertical="center" wrapText="1"/>
    </xf>
    <xf numFmtId="3" fontId="14" fillId="2" borderId="11" xfId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textRotation="90" wrapText="1" readingOrder="2"/>
    </xf>
    <xf numFmtId="0" fontId="16" fillId="2" borderId="0" xfId="0" applyFont="1" applyFill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2" fontId="14" fillId="2" borderId="0" xfId="1" applyNumberFormat="1" applyFont="1" applyFill="1" applyAlignment="1">
      <alignment horizontal="center" vertical="center" wrapText="1"/>
    </xf>
    <xf numFmtId="3" fontId="14" fillId="2" borderId="0" xfId="1" applyNumberFormat="1" applyFont="1" applyFill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4" fillId="4" borderId="4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3" fontId="15" fillId="4" borderId="10" xfId="1" applyNumberFormat="1" applyFont="1" applyFill="1" applyBorder="1" applyAlignment="1">
      <alignment horizontal="center" vertical="center" wrapText="1"/>
    </xf>
    <xf numFmtId="0" fontId="14" fillId="4" borderId="10" xfId="1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4" fillId="4" borderId="13" xfId="1" applyFont="1" applyFill="1" applyBorder="1" applyAlignment="1">
      <alignment horizontal="center" vertical="center" wrapText="1"/>
    </xf>
    <xf numFmtId="0" fontId="15" fillId="4" borderId="13" xfId="1" applyFont="1" applyFill="1" applyBorder="1" applyAlignment="1">
      <alignment horizontal="center" vertical="center" wrapText="1"/>
    </xf>
    <xf numFmtId="3" fontId="15" fillId="4" borderId="21" xfId="1" applyNumberFormat="1" applyFont="1" applyFill="1" applyBorder="1" applyAlignment="1">
      <alignment horizontal="center" vertical="center" wrapText="1"/>
    </xf>
    <xf numFmtId="0" fontId="14" fillId="4" borderId="21" xfId="1" applyFont="1" applyFill="1" applyBorder="1" applyAlignment="1">
      <alignment horizontal="center" vertical="center" wrapText="1"/>
    </xf>
    <xf numFmtId="3" fontId="15" fillId="5" borderId="13" xfId="1" applyNumberFormat="1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readingOrder="2"/>
    </xf>
    <xf numFmtId="0" fontId="8" fillId="3" borderId="4" xfId="0" applyFont="1" applyFill="1" applyBorder="1" applyAlignment="1">
      <alignment horizontal="center" vertical="center" readingOrder="2"/>
    </xf>
    <xf numFmtId="0" fontId="8" fillId="2" borderId="11" xfId="0" applyFont="1" applyFill="1" applyBorder="1" applyAlignment="1">
      <alignment horizontal="center" vertical="center" readingOrder="2"/>
    </xf>
    <xf numFmtId="0" fontId="3" fillId="2" borderId="0" xfId="0" applyFont="1" applyFill="1"/>
    <xf numFmtId="0" fontId="3" fillId="0" borderId="0" xfId="0" applyFont="1" applyFill="1"/>
    <xf numFmtId="0" fontId="8" fillId="2" borderId="0" xfId="0" applyFont="1" applyFill="1" applyAlignment="1">
      <alignment horizontal="center" vertical="center" readingOrder="2"/>
    </xf>
    <xf numFmtId="0" fontId="3" fillId="5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8" xfId="0" applyFont="1" applyFill="1" applyBorder="1" applyAlignment="1">
      <alignment horizontal="center" vertical="center" readingOrder="2"/>
    </xf>
    <xf numFmtId="0" fontId="18" fillId="6" borderId="4" xfId="0" applyFont="1" applyFill="1" applyBorder="1" applyAlignment="1">
      <alignment horizontal="center" vertical="center"/>
    </xf>
    <xf numFmtId="3" fontId="18" fillId="6" borderId="4" xfId="0" applyNumberFormat="1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readingOrder="2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 wrapText="1"/>
    </xf>
    <xf numFmtId="2" fontId="13" fillId="3" borderId="3" xfId="1" applyNumberFormat="1" applyFont="1" applyFill="1" applyBorder="1" applyAlignment="1">
      <alignment horizontal="center" vertical="center" wrapText="1"/>
    </xf>
    <xf numFmtId="3" fontId="13" fillId="3" borderId="3" xfId="1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49" fontId="15" fillId="3" borderId="5" xfId="1" applyNumberFormat="1" applyFont="1" applyFill="1" applyBorder="1" applyAlignment="1">
      <alignment horizontal="center" vertical="center" wrapText="1"/>
    </xf>
    <xf numFmtId="4" fontId="15" fillId="3" borderId="5" xfId="1" applyNumberFormat="1" applyFont="1" applyFill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center" wrapText="1"/>
    </xf>
    <xf numFmtId="0" fontId="6" fillId="7" borderId="10" xfId="1" applyFont="1" applyFill="1" applyBorder="1" applyAlignment="1">
      <alignment horizontal="center" vertical="center" wrapText="1"/>
    </xf>
    <xf numFmtId="0" fontId="6" fillId="7" borderId="18" xfId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8" fillId="5" borderId="5" xfId="1" applyFont="1" applyFill="1" applyBorder="1" applyAlignment="1">
      <alignment horizontal="center" vertical="center" wrapText="1"/>
    </xf>
    <xf numFmtId="0" fontId="8" fillId="5" borderId="18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 wrapText="1"/>
    </xf>
    <xf numFmtId="0" fontId="8" fillId="5" borderId="13" xfId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textRotation="90" wrapText="1" readingOrder="2"/>
    </xf>
    <xf numFmtId="0" fontId="8" fillId="4" borderId="9" xfId="0" applyFont="1" applyFill="1" applyBorder="1" applyAlignment="1">
      <alignment horizontal="center" vertical="center" textRotation="90" wrapText="1" readingOrder="2"/>
    </xf>
    <xf numFmtId="0" fontId="8" fillId="3" borderId="8" xfId="0" applyFont="1" applyFill="1" applyBorder="1" applyAlignment="1">
      <alignment horizontal="center" vertical="center" textRotation="90" wrapText="1" readingOrder="2"/>
    </xf>
    <xf numFmtId="0" fontId="8" fillId="3" borderId="9" xfId="0" applyFont="1" applyFill="1" applyBorder="1" applyAlignment="1">
      <alignment horizontal="center" vertical="center" textRotation="90" wrapText="1" readingOrder="2"/>
    </xf>
    <xf numFmtId="0" fontId="8" fillId="3" borderId="19" xfId="0" applyFont="1" applyFill="1" applyBorder="1" applyAlignment="1">
      <alignment horizontal="center" vertical="center" textRotation="90" wrapText="1" readingOrder="2"/>
    </xf>
    <xf numFmtId="0" fontId="8" fillId="5" borderId="10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8" fillId="5" borderId="16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textRotation="90" wrapText="1" readingOrder="2"/>
    </xf>
    <xf numFmtId="0" fontId="9" fillId="3" borderId="4" xfId="0" applyFont="1" applyFill="1" applyBorder="1" applyAlignment="1">
      <alignment horizontal="center" vertical="center" textRotation="90" wrapText="1" readingOrder="2"/>
    </xf>
  </cellXfs>
  <cellStyles count="2">
    <cellStyle name="Normal" xfId="0" builtinId="0"/>
    <cellStyle name="Normal_جدول_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5"/>
  <sheetViews>
    <sheetView rightToLeft="1" view="pageBreakPreview" zoomScale="102" zoomScaleNormal="102" zoomScaleSheetLayoutView="102" workbookViewId="0">
      <selection activeCell="K8" sqref="K8"/>
    </sheetView>
  </sheetViews>
  <sheetFormatPr defaultColWidth="9" defaultRowHeight="14.25" x14ac:dyDescent="0.2"/>
  <cols>
    <col min="1" max="1" width="5.625" style="1" customWidth="1"/>
    <col min="2" max="2" width="14.625" style="2" customWidth="1"/>
    <col min="3" max="3" width="12.75" style="2" customWidth="1"/>
    <col min="4" max="4" width="13" style="2" customWidth="1"/>
    <col min="5" max="5" width="14.125" style="2" customWidth="1"/>
    <col min="6" max="6" width="14" style="2" customWidth="1"/>
    <col min="7" max="7" width="7.375" style="1" bestFit="1" customWidth="1"/>
    <col min="8" max="8" width="7.625" style="1" customWidth="1"/>
    <col min="9" max="9" width="11.25" style="1" customWidth="1"/>
    <col min="10" max="10" width="10.625" style="1" customWidth="1"/>
    <col min="11" max="11" width="12.5" style="1" customWidth="1"/>
    <col min="12" max="12" width="9.375" style="1" customWidth="1"/>
    <col min="13" max="13" width="10.625" style="1" customWidth="1"/>
    <col min="14" max="14" width="11" style="1" customWidth="1"/>
    <col min="15" max="15" width="8.625" style="1" customWidth="1"/>
    <col min="16" max="16" width="11.125" style="1" customWidth="1"/>
    <col min="17" max="17" width="8.75" style="1" customWidth="1"/>
    <col min="18" max="18" width="10.5" style="1" customWidth="1"/>
    <col min="19" max="19" width="9" style="3"/>
    <col min="20" max="20" width="12.625" style="9" customWidth="1"/>
    <col min="21" max="21" width="14" style="9" customWidth="1"/>
    <col min="22" max="16384" width="9" style="3"/>
  </cols>
  <sheetData>
    <row r="1" spans="1:21" ht="57" customHeight="1" x14ac:dyDescent="0.2">
      <c r="A1" s="75" t="s">
        <v>45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21" s="4" customFormat="1" ht="30" customHeight="1" x14ac:dyDescent="0.2">
      <c r="A2" s="92" t="s">
        <v>0</v>
      </c>
      <c r="B2" s="92" t="s">
        <v>1</v>
      </c>
      <c r="C2" s="82" t="s">
        <v>2</v>
      </c>
      <c r="D2" s="82"/>
      <c r="E2" s="82"/>
      <c r="F2" s="84"/>
      <c r="G2" s="84"/>
      <c r="H2" s="84"/>
      <c r="I2" s="84"/>
      <c r="J2" s="81" t="s">
        <v>3</v>
      </c>
      <c r="K2" s="81"/>
      <c r="L2" s="81"/>
      <c r="M2" s="82"/>
      <c r="N2" s="83" t="s">
        <v>29</v>
      </c>
      <c r="O2" s="83" t="s">
        <v>35</v>
      </c>
      <c r="P2" s="83" t="s">
        <v>4</v>
      </c>
      <c r="Q2" s="84" t="s">
        <v>5</v>
      </c>
      <c r="R2" s="91" t="s">
        <v>39</v>
      </c>
      <c r="S2" s="74" t="s">
        <v>40</v>
      </c>
      <c r="T2" s="74" t="s">
        <v>61</v>
      </c>
      <c r="U2" s="74" t="s">
        <v>63</v>
      </c>
    </row>
    <row r="3" spans="1:21" s="4" customFormat="1" ht="43.15" customHeight="1" x14ac:dyDescent="0.2">
      <c r="A3" s="92"/>
      <c r="B3" s="93"/>
      <c r="C3" s="74" t="s">
        <v>30</v>
      </c>
      <c r="D3" s="74"/>
      <c r="E3" s="74" t="s">
        <v>31</v>
      </c>
      <c r="F3" s="74"/>
      <c r="G3" s="85" t="s">
        <v>6</v>
      </c>
      <c r="H3" s="85" t="s">
        <v>7</v>
      </c>
      <c r="I3" s="85" t="s">
        <v>8</v>
      </c>
      <c r="J3" s="85" t="s">
        <v>59</v>
      </c>
      <c r="K3" s="85" t="s">
        <v>60</v>
      </c>
      <c r="L3" s="85" t="s">
        <v>9</v>
      </c>
      <c r="M3" s="85" t="s">
        <v>10</v>
      </c>
      <c r="N3" s="83"/>
      <c r="O3" s="83"/>
      <c r="P3" s="83"/>
      <c r="Q3" s="74"/>
      <c r="R3" s="80"/>
      <c r="S3" s="74"/>
      <c r="T3" s="74"/>
      <c r="U3" s="74"/>
    </row>
    <row r="4" spans="1:21" s="4" customFormat="1" ht="21.75" customHeight="1" thickBot="1" x14ac:dyDescent="0.25">
      <c r="A4" s="40"/>
      <c r="B4" s="40"/>
      <c r="C4" s="52" t="s">
        <v>32</v>
      </c>
      <c r="D4" s="53" t="s">
        <v>33</v>
      </c>
      <c r="E4" s="52" t="s">
        <v>32</v>
      </c>
      <c r="F4" s="53" t="s">
        <v>33</v>
      </c>
      <c r="G4" s="84"/>
      <c r="H4" s="84"/>
      <c r="I4" s="84"/>
      <c r="J4" s="84"/>
      <c r="K4" s="84"/>
      <c r="L4" s="84"/>
      <c r="M4" s="84"/>
      <c r="N4" s="84"/>
      <c r="O4" s="84"/>
      <c r="P4" s="84"/>
      <c r="Q4" s="74"/>
      <c r="R4" s="80"/>
      <c r="S4" s="74"/>
      <c r="T4" s="74"/>
      <c r="U4" s="74"/>
    </row>
    <row r="5" spans="1:21" ht="40.5" customHeight="1" x14ac:dyDescent="0.4">
      <c r="A5" s="54">
        <v>1</v>
      </c>
      <c r="B5" s="88" t="s">
        <v>11</v>
      </c>
      <c r="C5" s="22">
        <v>615135.9</v>
      </c>
      <c r="D5" s="22">
        <v>4001218.6</v>
      </c>
      <c r="E5" s="22">
        <v>616354</v>
      </c>
      <c r="F5" s="22">
        <v>4000600</v>
      </c>
      <c r="G5" s="23" t="s">
        <v>12</v>
      </c>
      <c r="H5" s="23" t="s">
        <v>13</v>
      </c>
      <c r="I5" s="23" t="s">
        <v>14</v>
      </c>
      <c r="J5" s="24">
        <v>2.13</v>
      </c>
      <c r="K5" s="25">
        <f>((J5*365*24)/1000)*0.6</f>
        <v>11.195279999999999</v>
      </c>
      <c r="L5" s="23">
        <v>80</v>
      </c>
      <c r="M5" s="23">
        <v>7.39</v>
      </c>
      <c r="N5" s="26" t="s">
        <v>36</v>
      </c>
      <c r="O5" s="26">
        <v>1366</v>
      </c>
      <c r="P5" s="27">
        <f>(800*930000*J5*1000)/1000000</f>
        <v>1584720</v>
      </c>
      <c r="Q5" s="26">
        <v>24</v>
      </c>
      <c r="R5" s="73">
        <v>25875.8</v>
      </c>
      <c r="S5" s="24">
        <v>7</v>
      </c>
      <c r="T5" s="28">
        <f>U5*(S5/100)</f>
        <v>26644.7664</v>
      </c>
      <c r="U5" s="28">
        <f>(K5*1000000*34000)/1000000</f>
        <v>380639.51999999996</v>
      </c>
    </row>
    <row r="6" spans="1:21" ht="40.5" customHeight="1" x14ac:dyDescent="0.4">
      <c r="A6" s="55">
        <v>2</v>
      </c>
      <c r="B6" s="89"/>
      <c r="C6" s="22">
        <v>628323.9</v>
      </c>
      <c r="D6" s="22">
        <v>3994784.4</v>
      </c>
      <c r="E6" s="22">
        <v>626078</v>
      </c>
      <c r="F6" s="22">
        <v>3994594</v>
      </c>
      <c r="G6" s="23" t="s">
        <v>12</v>
      </c>
      <c r="H6" s="23" t="s">
        <v>15</v>
      </c>
      <c r="I6" s="23" t="s">
        <v>41</v>
      </c>
      <c r="J6" s="24">
        <v>0.5</v>
      </c>
      <c r="K6" s="25">
        <f t="shared" ref="K6:K9" si="0">((J6*365*24)/1000)*0.6</f>
        <v>2.6279999999999997</v>
      </c>
      <c r="L6" s="23">
        <v>140</v>
      </c>
      <c r="M6" s="23">
        <v>1.46</v>
      </c>
      <c r="N6" s="26" t="s">
        <v>36</v>
      </c>
      <c r="O6" s="26">
        <v>2420</v>
      </c>
      <c r="P6" s="27">
        <f t="shared" ref="P6:P9" si="1">(800*930000*J6*1000)/1000000</f>
        <v>372000</v>
      </c>
      <c r="Q6" s="26">
        <v>24</v>
      </c>
      <c r="R6" s="73">
        <v>7440</v>
      </c>
      <c r="S6" s="24">
        <v>7</v>
      </c>
      <c r="T6" s="28">
        <f t="shared" ref="T6:T9" si="2">U6*(S6/100)</f>
        <v>6254.6399999999994</v>
      </c>
      <c r="U6" s="28">
        <f t="shared" ref="U6:U9" si="3">(K6*1000000*34000)/1000000</f>
        <v>89351.999999999985</v>
      </c>
    </row>
    <row r="7" spans="1:21" customFormat="1" ht="40.5" customHeight="1" x14ac:dyDescent="0.4">
      <c r="A7" s="54">
        <v>3</v>
      </c>
      <c r="B7" s="89"/>
      <c r="C7" s="22">
        <v>611153</v>
      </c>
      <c r="D7" s="22">
        <v>3974149</v>
      </c>
      <c r="E7" s="22">
        <v>612185</v>
      </c>
      <c r="F7" s="22">
        <v>3975016</v>
      </c>
      <c r="G7" s="23" t="s">
        <v>12</v>
      </c>
      <c r="H7" s="23" t="s">
        <v>15</v>
      </c>
      <c r="I7" s="23" t="s">
        <v>34</v>
      </c>
      <c r="J7" s="24">
        <v>2.52</v>
      </c>
      <c r="K7" s="25">
        <f t="shared" si="0"/>
        <v>13.245119999999998</v>
      </c>
      <c r="L7" s="23">
        <v>70</v>
      </c>
      <c r="M7" s="23">
        <v>8</v>
      </c>
      <c r="N7" s="26" t="s">
        <v>36</v>
      </c>
      <c r="O7" s="26">
        <v>1410</v>
      </c>
      <c r="P7" s="27">
        <f t="shared" si="1"/>
        <v>1874880</v>
      </c>
      <c r="Q7" s="26">
        <v>24</v>
      </c>
      <c r="R7" s="72" t="s">
        <v>62</v>
      </c>
      <c r="S7" s="24">
        <v>7</v>
      </c>
      <c r="T7" s="28">
        <f t="shared" si="2"/>
        <v>31523.385600000001</v>
      </c>
      <c r="U7" s="28">
        <f t="shared" si="3"/>
        <v>450334.07999999996</v>
      </c>
    </row>
    <row r="8" spans="1:21" ht="40.5" customHeight="1" x14ac:dyDescent="0.4">
      <c r="A8" s="54">
        <v>4</v>
      </c>
      <c r="B8" s="89"/>
      <c r="C8" s="22">
        <v>603011.01</v>
      </c>
      <c r="D8" s="22">
        <v>3969821.2</v>
      </c>
      <c r="E8" s="22">
        <v>603960</v>
      </c>
      <c r="F8" s="22">
        <v>3969951</v>
      </c>
      <c r="G8" s="23" t="s">
        <v>12</v>
      </c>
      <c r="H8" s="23" t="s">
        <v>15</v>
      </c>
      <c r="I8" s="23" t="s">
        <v>17</v>
      </c>
      <c r="J8" s="24">
        <v>4.8</v>
      </c>
      <c r="K8" s="25">
        <f t="shared" si="0"/>
        <v>25.2288</v>
      </c>
      <c r="L8" s="23">
        <v>60</v>
      </c>
      <c r="M8" s="23">
        <v>7.52</v>
      </c>
      <c r="N8" s="26" t="s">
        <v>36</v>
      </c>
      <c r="O8" s="26">
        <v>1020</v>
      </c>
      <c r="P8" s="27">
        <f t="shared" si="1"/>
        <v>3571200</v>
      </c>
      <c r="Q8" s="26">
        <v>24</v>
      </c>
      <c r="R8" s="73">
        <v>48312</v>
      </c>
      <c r="S8" s="24">
        <v>10</v>
      </c>
      <c r="T8" s="28">
        <f t="shared" si="2"/>
        <v>85777.919999999998</v>
      </c>
      <c r="U8" s="28">
        <f t="shared" si="3"/>
        <v>857779.19999999995</v>
      </c>
    </row>
    <row r="9" spans="1:21" ht="40.5" customHeight="1" thickBot="1" x14ac:dyDescent="0.25">
      <c r="A9" s="55">
        <v>5</v>
      </c>
      <c r="B9" s="90"/>
      <c r="C9" s="29">
        <v>615251</v>
      </c>
      <c r="D9" s="29">
        <v>3982455</v>
      </c>
      <c r="E9" s="29">
        <v>615465</v>
      </c>
      <c r="F9" s="29">
        <v>3983774</v>
      </c>
      <c r="G9" s="29" t="s">
        <v>12</v>
      </c>
      <c r="H9" s="29" t="s">
        <v>15</v>
      </c>
      <c r="I9" s="29" t="s">
        <v>16</v>
      </c>
      <c r="J9" s="24">
        <v>5.72</v>
      </c>
      <c r="K9" s="25">
        <f t="shared" si="0"/>
        <v>30.064319999999999</v>
      </c>
      <c r="L9" s="23">
        <v>70</v>
      </c>
      <c r="M9" s="23">
        <v>10</v>
      </c>
      <c r="N9" s="26" t="s">
        <v>36</v>
      </c>
      <c r="O9" s="26">
        <v>1690</v>
      </c>
      <c r="P9" s="27">
        <f t="shared" si="1"/>
        <v>4255680</v>
      </c>
      <c r="Q9" s="26">
        <v>24</v>
      </c>
      <c r="R9" s="73">
        <v>55156.800000000003</v>
      </c>
      <c r="S9" s="24">
        <v>11</v>
      </c>
      <c r="T9" s="28">
        <f t="shared" si="2"/>
        <v>112440.55680000001</v>
      </c>
      <c r="U9" s="28">
        <f t="shared" si="3"/>
        <v>1022186.88</v>
      </c>
    </row>
    <row r="10" spans="1:21" ht="20.100000000000001" customHeight="1" x14ac:dyDescent="0.4">
      <c r="A10" s="56"/>
      <c r="B10" s="30"/>
      <c r="C10" s="31"/>
      <c r="D10" s="31"/>
      <c r="E10" s="31"/>
      <c r="F10" s="31"/>
      <c r="G10" s="32"/>
      <c r="H10" s="32"/>
      <c r="I10" s="32"/>
      <c r="J10" s="32"/>
      <c r="K10" s="32"/>
      <c r="L10" s="32"/>
      <c r="M10" s="33"/>
      <c r="N10" s="33"/>
      <c r="O10" s="33"/>
      <c r="P10" s="34"/>
      <c r="Q10" s="32"/>
      <c r="R10" s="37"/>
      <c r="S10" s="57"/>
      <c r="T10" s="58"/>
      <c r="U10" s="58"/>
    </row>
    <row r="11" spans="1:21" ht="20.100000000000001" customHeight="1" x14ac:dyDescent="0.4">
      <c r="A11" s="59"/>
      <c r="B11" s="35"/>
      <c r="C11" s="36"/>
      <c r="D11" s="36"/>
      <c r="E11" s="36"/>
      <c r="F11" s="36"/>
      <c r="G11" s="37"/>
      <c r="H11" s="37"/>
      <c r="I11" s="37"/>
      <c r="J11" s="37"/>
      <c r="K11" s="37"/>
      <c r="L11" s="37"/>
      <c r="M11" s="38"/>
      <c r="N11" s="38"/>
      <c r="O11" s="38"/>
      <c r="P11" s="39"/>
      <c r="Q11" s="37"/>
      <c r="R11" s="37"/>
      <c r="S11" s="57"/>
      <c r="T11" s="58"/>
      <c r="U11" s="58"/>
    </row>
    <row r="12" spans="1:21" s="4" customFormat="1" ht="30" customHeight="1" x14ac:dyDescent="0.2">
      <c r="A12" s="74" t="s">
        <v>0</v>
      </c>
      <c r="B12" s="74" t="s">
        <v>1</v>
      </c>
      <c r="C12" s="74" t="s">
        <v>2</v>
      </c>
      <c r="D12" s="74"/>
      <c r="E12" s="74"/>
      <c r="F12" s="74"/>
      <c r="G12" s="74"/>
      <c r="H12" s="74"/>
      <c r="I12" s="74"/>
      <c r="J12" s="74" t="s">
        <v>3</v>
      </c>
      <c r="K12" s="74"/>
      <c r="L12" s="74"/>
      <c r="M12" s="74"/>
      <c r="N12" s="74" t="s">
        <v>29</v>
      </c>
      <c r="O12" s="74" t="s">
        <v>35</v>
      </c>
      <c r="P12" s="74" t="s">
        <v>4</v>
      </c>
      <c r="Q12" s="80" t="s">
        <v>5</v>
      </c>
      <c r="R12" s="74" t="s">
        <v>39</v>
      </c>
      <c r="S12" s="74" t="s">
        <v>40</v>
      </c>
      <c r="T12" s="74" t="s">
        <v>61</v>
      </c>
      <c r="U12" s="74" t="s">
        <v>63</v>
      </c>
    </row>
    <row r="13" spans="1:21" s="4" customFormat="1" ht="45" customHeight="1" x14ac:dyDescent="0.2">
      <c r="A13" s="74"/>
      <c r="B13" s="74"/>
      <c r="C13" s="74" t="s">
        <v>30</v>
      </c>
      <c r="D13" s="74"/>
      <c r="E13" s="74" t="s">
        <v>31</v>
      </c>
      <c r="F13" s="74"/>
      <c r="G13" s="74" t="s">
        <v>6</v>
      </c>
      <c r="H13" s="74" t="s">
        <v>7</v>
      </c>
      <c r="I13" s="74" t="s">
        <v>8</v>
      </c>
      <c r="J13" s="74" t="s">
        <v>59</v>
      </c>
      <c r="K13" s="74" t="s">
        <v>60</v>
      </c>
      <c r="L13" s="74" t="s">
        <v>9</v>
      </c>
      <c r="M13" s="74" t="s">
        <v>10</v>
      </c>
      <c r="N13" s="74"/>
      <c r="O13" s="74"/>
      <c r="P13" s="74"/>
      <c r="Q13" s="80"/>
      <c r="R13" s="74"/>
      <c r="S13" s="74"/>
      <c r="T13" s="74"/>
      <c r="U13" s="74"/>
    </row>
    <row r="14" spans="1:21" s="4" customFormat="1" ht="21.6" customHeight="1" thickBot="1" x14ac:dyDescent="0.25">
      <c r="A14" s="40"/>
      <c r="B14" s="40"/>
      <c r="C14" s="60" t="s">
        <v>32</v>
      </c>
      <c r="D14" s="60" t="s">
        <v>33</v>
      </c>
      <c r="E14" s="60" t="s">
        <v>32</v>
      </c>
      <c r="F14" s="60" t="s">
        <v>33</v>
      </c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80"/>
      <c r="R14" s="74"/>
      <c r="S14" s="74"/>
      <c r="T14" s="74"/>
      <c r="U14" s="74"/>
    </row>
    <row r="15" spans="1:21" ht="41.25" customHeight="1" thickBot="1" x14ac:dyDescent="0.45">
      <c r="A15" s="61">
        <v>1</v>
      </c>
      <c r="B15" s="86" t="s">
        <v>18</v>
      </c>
      <c r="C15" s="41"/>
      <c r="D15" s="41"/>
      <c r="E15" s="8">
        <v>488280.86</v>
      </c>
      <c r="F15" s="7">
        <v>4032858.86</v>
      </c>
      <c r="G15" s="42" t="s">
        <v>12</v>
      </c>
      <c r="H15" s="42" t="s">
        <v>19</v>
      </c>
      <c r="I15" s="42" t="s">
        <v>20</v>
      </c>
      <c r="J15" s="43">
        <v>3</v>
      </c>
      <c r="K15" s="43">
        <f t="shared" ref="K15:K22" si="4">((J15*365*24)/1000)*0.6</f>
        <v>15.768000000000001</v>
      </c>
      <c r="L15" s="42">
        <v>100</v>
      </c>
      <c r="M15" s="42">
        <v>1.81</v>
      </c>
      <c r="N15" s="6" t="s">
        <v>37</v>
      </c>
      <c r="O15" s="7">
        <v>1268</v>
      </c>
      <c r="P15" s="44">
        <f t="shared" ref="P15:P22" si="5">(800*930000*J15*1000)/1000000</f>
        <v>2232000</v>
      </c>
      <c r="Q15" s="45">
        <v>24</v>
      </c>
      <c r="R15" s="44">
        <v>34920</v>
      </c>
      <c r="S15" s="43">
        <v>7</v>
      </c>
      <c r="T15" s="28">
        <f t="shared" ref="T15:T22" si="6">U15*(S15/100)</f>
        <v>37527.840000000004</v>
      </c>
      <c r="U15" s="28">
        <f t="shared" ref="U15:U22" si="7">(K15*1000000*34000)/1000000</f>
        <v>536112</v>
      </c>
    </row>
    <row r="16" spans="1:21" ht="41.25" customHeight="1" thickBot="1" x14ac:dyDescent="0.45">
      <c r="A16" s="61">
        <v>2</v>
      </c>
      <c r="B16" s="87"/>
      <c r="C16" s="41"/>
      <c r="D16" s="41"/>
      <c r="E16" s="8">
        <v>487069.74</v>
      </c>
      <c r="F16" s="7">
        <v>4038728.97</v>
      </c>
      <c r="G16" s="42" t="s">
        <v>12</v>
      </c>
      <c r="H16" s="42" t="s">
        <v>19</v>
      </c>
      <c r="I16" s="42" t="s">
        <v>21</v>
      </c>
      <c r="J16" s="43">
        <v>9</v>
      </c>
      <c r="K16" s="43">
        <f t="shared" si="4"/>
        <v>47.304000000000002</v>
      </c>
      <c r="L16" s="42">
        <v>160</v>
      </c>
      <c r="M16" s="42">
        <v>3.34</v>
      </c>
      <c r="N16" s="6" t="s">
        <v>38</v>
      </c>
      <c r="O16" s="7">
        <v>2854</v>
      </c>
      <c r="P16" s="44">
        <f t="shared" si="5"/>
        <v>6696000</v>
      </c>
      <c r="Q16" s="45">
        <v>24</v>
      </c>
      <c r="R16" s="44">
        <v>77580</v>
      </c>
      <c r="S16" s="43">
        <v>7</v>
      </c>
      <c r="T16" s="28">
        <f t="shared" si="6"/>
        <v>112583.52</v>
      </c>
      <c r="U16" s="28">
        <f t="shared" si="7"/>
        <v>1608336</v>
      </c>
    </row>
    <row r="17" spans="1:21" ht="41.25" customHeight="1" thickBot="1" x14ac:dyDescent="0.45">
      <c r="A17" s="61">
        <v>3</v>
      </c>
      <c r="B17" s="87"/>
      <c r="C17" s="41"/>
      <c r="D17" s="41"/>
      <c r="E17" s="8">
        <v>484876.06</v>
      </c>
      <c r="F17" s="7">
        <v>4042842.59</v>
      </c>
      <c r="G17" s="42" t="s">
        <v>12</v>
      </c>
      <c r="H17" s="42" t="s">
        <v>19</v>
      </c>
      <c r="I17" s="42" t="s">
        <v>22</v>
      </c>
      <c r="J17" s="43">
        <v>9</v>
      </c>
      <c r="K17" s="43">
        <f t="shared" si="4"/>
        <v>47.304000000000002</v>
      </c>
      <c r="L17" s="42">
        <v>110</v>
      </c>
      <c r="M17" s="42">
        <v>5.04</v>
      </c>
      <c r="N17" s="6" t="s">
        <v>37</v>
      </c>
      <c r="O17" s="7">
        <v>2118</v>
      </c>
      <c r="P17" s="44">
        <f t="shared" si="5"/>
        <v>6696000</v>
      </c>
      <c r="Q17" s="45">
        <v>24</v>
      </c>
      <c r="R17" s="44">
        <v>77580</v>
      </c>
      <c r="S17" s="43">
        <v>7</v>
      </c>
      <c r="T17" s="28">
        <f t="shared" si="6"/>
        <v>112583.52</v>
      </c>
      <c r="U17" s="28">
        <f t="shared" si="7"/>
        <v>1608336</v>
      </c>
    </row>
    <row r="18" spans="1:21" ht="41.25" customHeight="1" thickBot="1" x14ac:dyDescent="0.45">
      <c r="A18" s="61">
        <v>4</v>
      </c>
      <c r="B18" s="87"/>
      <c r="C18" s="41"/>
      <c r="D18" s="41"/>
      <c r="E18" s="8">
        <v>484938.53</v>
      </c>
      <c r="F18" s="7">
        <v>4049262.05</v>
      </c>
      <c r="G18" s="42" t="s">
        <v>12</v>
      </c>
      <c r="H18" s="42" t="s">
        <v>19</v>
      </c>
      <c r="I18" s="42" t="s">
        <v>23</v>
      </c>
      <c r="J18" s="43">
        <v>10</v>
      </c>
      <c r="K18" s="43">
        <f t="shared" si="4"/>
        <v>52.559999999999995</v>
      </c>
      <c r="L18" s="42">
        <v>130</v>
      </c>
      <c r="M18" s="42">
        <v>5.45</v>
      </c>
      <c r="N18" s="6" t="s">
        <v>37</v>
      </c>
      <c r="O18" s="7">
        <v>2598</v>
      </c>
      <c r="P18" s="44">
        <f t="shared" si="5"/>
        <v>7440000</v>
      </c>
      <c r="Q18" s="45">
        <v>24</v>
      </c>
      <c r="R18" s="44">
        <v>81300</v>
      </c>
      <c r="S18" s="43">
        <v>10</v>
      </c>
      <c r="T18" s="28">
        <f t="shared" si="6"/>
        <v>178704</v>
      </c>
      <c r="U18" s="28">
        <f t="shared" si="7"/>
        <v>1787039.9999999998</v>
      </c>
    </row>
    <row r="19" spans="1:21" ht="41.25" customHeight="1" thickBot="1" x14ac:dyDescent="0.45">
      <c r="A19" s="61">
        <v>5</v>
      </c>
      <c r="B19" s="87"/>
      <c r="C19" s="41"/>
      <c r="D19" s="41"/>
      <c r="E19" s="8">
        <v>485580.83</v>
      </c>
      <c r="F19" s="7">
        <v>4054085.3</v>
      </c>
      <c r="G19" s="42" t="s">
        <v>12</v>
      </c>
      <c r="H19" s="42" t="s">
        <v>19</v>
      </c>
      <c r="I19" s="42" t="s">
        <v>24</v>
      </c>
      <c r="J19" s="43">
        <v>10</v>
      </c>
      <c r="K19" s="43">
        <f t="shared" si="4"/>
        <v>52.559999999999995</v>
      </c>
      <c r="L19" s="42">
        <v>100</v>
      </c>
      <c r="M19" s="42">
        <v>7.25</v>
      </c>
      <c r="N19" s="6" t="s">
        <v>37</v>
      </c>
      <c r="O19" s="7">
        <v>2568</v>
      </c>
      <c r="P19" s="44">
        <f t="shared" si="5"/>
        <v>7440000</v>
      </c>
      <c r="Q19" s="45">
        <v>24</v>
      </c>
      <c r="R19" s="44">
        <v>81300</v>
      </c>
      <c r="S19" s="43">
        <v>10</v>
      </c>
      <c r="T19" s="28">
        <f t="shared" si="6"/>
        <v>178704</v>
      </c>
      <c r="U19" s="28">
        <f t="shared" si="7"/>
        <v>1787039.9999999998</v>
      </c>
    </row>
    <row r="20" spans="1:21" ht="41.25" customHeight="1" thickBot="1" x14ac:dyDescent="0.45">
      <c r="A20" s="61">
        <v>6</v>
      </c>
      <c r="B20" s="87"/>
      <c r="C20" s="41"/>
      <c r="D20" s="41"/>
      <c r="E20" s="8">
        <v>476528.49</v>
      </c>
      <c r="F20" s="7">
        <v>4052719</v>
      </c>
      <c r="G20" s="42" t="s">
        <v>12</v>
      </c>
      <c r="H20" s="42" t="s">
        <v>25</v>
      </c>
      <c r="I20" s="42" t="s">
        <v>26</v>
      </c>
      <c r="J20" s="43">
        <v>2</v>
      </c>
      <c r="K20" s="43">
        <f t="shared" si="4"/>
        <v>10.511999999999999</v>
      </c>
      <c r="L20" s="42">
        <v>140</v>
      </c>
      <c r="M20" s="42">
        <v>1.24</v>
      </c>
      <c r="N20" s="6" t="s">
        <v>37</v>
      </c>
      <c r="O20" s="7">
        <v>1175</v>
      </c>
      <c r="P20" s="44">
        <f t="shared" si="5"/>
        <v>1488000</v>
      </c>
      <c r="Q20" s="45">
        <v>24</v>
      </c>
      <c r="R20" s="44">
        <v>24420</v>
      </c>
      <c r="S20" s="43">
        <v>11</v>
      </c>
      <c r="T20" s="28">
        <f t="shared" si="6"/>
        <v>39314.879999999997</v>
      </c>
      <c r="U20" s="28">
        <f t="shared" si="7"/>
        <v>357407.99999999994</v>
      </c>
    </row>
    <row r="21" spans="1:21" ht="41.25" customHeight="1" thickBot="1" x14ac:dyDescent="0.45">
      <c r="A21" s="61">
        <v>7</v>
      </c>
      <c r="B21" s="87"/>
      <c r="C21" s="41"/>
      <c r="D21" s="41"/>
      <c r="E21" s="8">
        <v>480532.69</v>
      </c>
      <c r="F21" s="7">
        <v>4055945.06</v>
      </c>
      <c r="G21" s="42" t="s">
        <v>12</v>
      </c>
      <c r="H21" s="42" t="s">
        <v>25</v>
      </c>
      <c r="I21" s="42" t="s">
        <v>27</v>
      </c>
      <c r="J21" s="43">
        <v>8</v>
      </c>
      <c r="K21" s="43">
        <f t="shared" si="4"/>
        <v>42.047999999999995</v>
      </c>
      <c r="L21" s="42">
        <v>100</v>
      </c>
      <c r="M21" s="42">
        <v>6.29</v>
      </c>
      <c r="N21" s="6" t="s">
        <v>37</v>
      </c>
      <c r="O21" s="7">
        <v>2403</v>
      </c>
      <c r="P21" s="44">
        <f t="shared" si="5"/>
        <v>5952000</v>
      </c>
      <c r="Q21" s="45">
        <v>24</v>
      </c>
      <c r="R21" s="44">
        <v>72120</v>
      </c>
      <c r="S21" s="43">
        <v>7</v>
      </c>
      <c r="T21" s="28">
        <f t="shared" si="6"/>
        <v>100074.23999999999</v>
      </c>
      <c r="U21" s="28">
        <f t="shared" si="7"/>
        <v>1429631.9999999998</v>
      </c>
    </row>
    <row r="22" spans="1:21" ht="41.25" customHeight="1" x14ac:dyDescent="0.4">
      <c r="A22" s="62">
        <v>8</v>
      </c>
      <c r="B22" s="87"/>
      <c r="C22" s="46"/>
      <c r="D22" s="46"/>
      <c r="E22" s="10">
        <v>484900.16</v>
      </c>
      <c r="F22" s="11">
        <v>4059864.66</v>
      </c>
      <c r="G22" s="47" t="s">
        <v>12</v>
      </c>
      <c r="H22" s="47" t="s">
        <v>25</v>
      </c>
      <c r="I22" s="47" t="s">
        <v>28</v>
      </c>
      <c r="J22" s="48">
        <v>10</v>
      </c>
      <c r="K22" s="48">
        <f t="shared" si="4"/>
        <v>52.559999999999995</v>
      </c>
      <c r="L22" s="47">
        <v>80</v>
      </c>
      <c r="M22" s="47">
        <v>13.91</v>
      </c>
      <c r="N22" s="12" t="s">
        <v>37</v>
      </c>
      <c r="O22" s="11">
        <v>2289</v>
      </c>
      <c r="P22" s="49">
        <f t="shared" si="5"/>
        <v>7440000</v>
      </c>
      <c r="Q22" s="50">
        <v>24</v>
      </c>
      <c r="R22" s="49">
        <v>81300</v>
      </c>
      <c r="S22" s="48">
        <v>15</v>
      </c>
      <c r="T22" s="51">
        <f t="shared" si="6"/>
        <v>268055.99999999994</v>
      </c>
      <c r="U22" s="51">
        <f t="shared" si="7"/>
        <v>1787039.9999999998</v>
      </c>
    </row>
    <row r="23" spans="1:21" s="13" customFormat="1" ht="40.5" customHeight="1" x14ac:dyDescent="0.2">
      <c r="A23" s="77" t="s">
        <v>42</v>
      </c>
      <c r="B23" s="78"/>
      <c r="C23" s="78"/>
      <c r="D23" s="78"/>
      <c r="E23" s="78"/>
      <c r="F23" s="78"/>
      <c r="G23" s="78"/>
      <c r="H23" s="78"/>
      <c r="I23" s="79"/>
      <c r="J23" s="63">
        <f>SUM(J15:J22,J5:J9)</f>
        <v>76.67</v>
      </c>
      <c r="K23" s="63">
        <f>SUM(K15:K22,K5:K9)</f>
        <v>402.97751999999997</v>
      </c>
      <c r="L23" s="63" t="s">
        <v>43</v>
      </c>
      <c r="M23" s="63" t="s">
        <v>44</v>
      </c>
      <c r="N23" s="63"/>
      <c r="O23" s="63"/>
      <c r="P23" s="64">
        <f>SUM(P15:P22,P5:P9)</f>
        <v>57042480</v>
      </c>
      <c r="Q23" s="63"/>
      <c r="R23" s="63"/>
      <c r="S23" s="63"/>
      <c r="T23" s="64">
        <f t="shared" ref="T23:U23" si="8">SUM(T15:T22,T5:T9)</f>
        <v>1290189.2687999997</v>
      </c>
      <c r="U23" s="64">
        <f t="shared" si="8"/>
        <v>13701235.68</v>
      </c>
    </row>
    <row r="24" spans="1:21" x14ac:dyDescent="0.2">
      <c r="T24" s="14"/>
      <c r="U24" s="14"/>
    </row>
    <row r="25" spans="1:21" x14ac:dyDescent="0.2">
      <c r="P25" s="5"/>
      <c r="T25" s="14"/>
      <c r="U25" s="14"/>
    </row>
  </sheetData>
  <mergeCells count="46">
    <mergeCell ref="A2:A3"/>
    <mergeCell ref="B2:B3"/>
    <mergeCell ref="C2:I2"/>
    <mergeCell ref="M3:M4"/>
    <mergeCell ref="N2:N4"/>
    <mergeCell ref="C3:D3"/>
    <mergeCell ref="E3:F3"/>
    <mergeCell ref="K3:K4"/>
    <mergeCell ref="G3:G4"/>
    <mergeCell ref="H3:H4"/>
    <mergeCell ref="I3:I4"/>
    <mergeCell ref="J3:J4"/>
    <mergeCell ref="T2:T4"/>
    <mergeCell ref="R2:R4"/>
    <mergeCell ref="S2:S4"/>
    <mergeCell ref="R12:R14"/>
    <mergeCell ref="S12:S14"/>
    <mergeCell ref="A12:A13"/>
    <mergeCell ref="B12:B13"/>
    <mergeCell ref="C12:I12"/>
    <mergeCell ref="L13:L14"/>
    <mergeCell ref="T12:T14"/>
    <mergeCell ref="C13:D13"/>
    <mergeCell ref="E13:F13"/>
    <mergeCell ref="O12:O14"/>
    <mergeCell ref="P12:P14"/>
    <mergeCell ref="M13:M14"/>
    <mergeCell ref="G13:G14"/>
    <mergeCell ref="H13:H14"/>
    <mergeCell ref="I13:I14"/>
    <mergeCell ref="U2:U4"/>
    <mergeCell ref="U12:U14"/>
    <mergeCell ref="A1:U1"/>
    <mergeCell ref="A23:I23"/>
    <mergeCell ref="Q12:Q14"/>
    <mergeCell ref="J2:M2"/>
    <mergeCell ref="J12:M12"/>
    <mergeCell ref="P2:P4"/>
    <mergeCell ref="Q2:Q4"/>
    <mergeCell ref="J13:J14"/>
    <mergeCell ref="K13:K14"/>
    <mergeCell ref="L3:L4"/>
    <mergeCell ref="O2:O4"/>
    <mergeCell ref="B15:B22"/>
    <mergeCell ref="B5:B9"/>
    <mergeCell ref="N12:N14"/>
  </mergeCells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1D75-A6FE-4BA1-A7E2-382CBB21C7B4}">
  <dimension ref="A2:U8"/>
  <sheetViews>
    <sheetView rightToLeft="1" tabSelected="1" zoomScaleNormal="100" workbookViewId="0">
      <selection activeCell="B7" sqref="B7:B8"/>
    </sheetView>
  </sheetViews>
  <sheetFormatPr defaultRowHeight="14.25" x14ac:dyDescent="0.2"/>
  <cols>
    <col min="3" max="3" width="13.5" customWidth="1"/>
    <col min="4" max="4" width="14.125" customWidth="1"/>
    <col min="5" max="5" width="14.875" customWidth="1"/>
    <col min="6" max="6" width="14.5" customWidth="1"/>
    <col min="15" max="15" width="10.625" customWidth="1"/>
    <col min="16" max="16" width="11.25" customWidth="1"/>
    <col min="19" max="19" width="11.5" customWidth="1"/>
    <col min="21" max="21" width="17.25" customWidth="1"/>
  </cols>
  <sheetData>
    <row r="2" spans="1:21" ht="30" customHeight="1" x14ac:dyDescent="0.2">
      <c r="A2" s="94" t="s">
        <v>46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spans="1:21" ht="30" customHeight="1" x14ac:dyDescent="0.2">
      <c r="A3" s="94" t="s">
        <v>47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</row>
    <row r="4" spans="1:21" ht="38.25" customHeight="1" x14ac:dyDescent="0.2">
      <c r="A4" s="74" t="s">
        <v>0</v>
      </c>
      <c r="B4" s="74" t="s">
        <v>1</v>
      </c>
      <c r="C4" s="95" t="s">
        <v>2</v>
      </c>
      <c r="D4" s="95"/>
      <c r="E4" s="95"/>
      <c r="F4" s="95"/>
      <c r="G4" s="95"/>
      <c r="H4" s="95"/>
      <c r="I4" s="95"/>
      <c r="J4" s="95" t="s">
        <v>3</v>
      </c>
      <c r="K4" s="95"/>
      <c r="L4" s="95"/>
      <c r="M4" s="95"/>
      <c r="N4" s="96" t="s">
        <v>29</v>
      </c>
      <c r="O4" s="96" t="s">
        <v>35</v>
      </c>
      <c r="P4" s="96" t="s">
        <v>4</v>
      </c>
      <c r="Q4" s="96" t="s">
        <v>5</v>
      </c>
      <c r="R4" s="96" t="s">
        <v>48</v>
      </c>
      <c r="S4" s="96" t="s">
        <v>61</v>
      </c>
      <c r="T4" s="96" t="s">
        <v>40</v>
      </c>
      <c r="U4" s="74" t="s">
        <v>64</v>
      </c>
    </row>
    <row r="5" spans="1:21" ht="33" customHeight="1" x14ac:dyDescent="0.2">
      <c r="A5" s="74"/>
      <c r="B5" s="74"/>
      <c r="C5" s="74" t="s">
        <v>49</v>
      </c>
      <c r="D5" s="74"/>
      <c r="E5" s="74" t="s">
        <v>31</v>
      </c>
      <c r="F5" s="74"/>
      <c r="G5" s="74" t="s">
        <v>6</v>
      </c>
      <c r="H5" s="74" t="s">
        <v>7</v>
      </c>
      <c r="I5" s="74" t="s">
        <v>8</v>
      </c>
      <c r="J5" s="74" t="s">
        <v>50</v>
      </c>
      <c r="K5" s="74" t="s">
        <v>51</v>
      </c>
      <c r="L5" s="74" t="s">
        <v>9</v>
      </c>
      <c r="M5" s="74" t="s">
        <v>10</v>
      </c>
      <c r="N5" s="96"/>
      <c r="O5" s="96"/>
      <c r="P5" s="96"/>
      <c r="Q5" s="96"/>
      <c r="R5" s="96"/>
      <c r="S5" s="96"/>
      <c r="T5" s="96"/>
      <c r="U5" s="74"/>
    </row>
    <row r="6" spans="1:21" ht="66" customHeight="1" x14ac:dyDescent="0.2">
      <c r="A6" s="74"/>
      <c r="B6" s="74"/>
      <c r="C6" s="71" t="s">
        <v>32</v>
      </c>
      <c r="D6" s="71" t="s">
        <v>33</v>
      </c>
      <c r="E6" s="71" t="s">
        <v>32</v>
      </c>
      <c r="F6" s="71" t="s">
        <v>33</v>
      </c>
      <c r="G6" s="74"/>
      <c r="H6" s="74"/>
      <c r="I6" s="74"/>
      <c r="J6" s="74"/>
      <c r="K6" s="74"/>
      <c r="L6" s="74"/>
      <c r="M6" s="74"/>
      <c r="N6" s="96"/>
      <c r="O6" s="96"/>
      <c r="P6" s="96"/>
      <c r="Q6" s="96"/>
      <c r="R6" s="96"/>
      <c r="S6" s="96"/>
      <c r="T6" s="96"/>
      <c r="U6" s="74"/>
    </row>
    <row r="7" spans="1:21" ht="103.5" customHeight="1" x14ac:dyDescent="0.2">
      <c r="A7" s="65">
        <v>1</v>
      </c>
      <c r="B7" s="97" t="s">
        <v>52</v>
      </c>
      <c r="C7" s="66">
        <v>661947</v>
      </c>
      <c r="D7" s="67">
        <v>4010507</v>
      </c>
      <c r="E7" s="67">
        <v>662289</v>
      </c>
      <c r="F7" s="67">
        <v>4010882</v>
      </c>
      <c r="G7" s="68" t="s">
        <v>53</v>
      </c>
      <c r="H7" s="68" t="s">
        <v>54</v>
      </c>
      <c r="I7" s="68" t="s">
        <v>55</v>
      </c>
      <c r="J7" s="68">
        <v>2.5</v>
      </c>
      <c r="K7" s="69">
        <f>((J7*365*24)/1000)*0.6</f>
        <v>13.139999999999999</v>
      </c>
      <c r="L7" s="68">
        <v>55.5</v>
      </c>
      <c r="M7" s="68">
        <v>5.5</v>
      </c>
      <c r="N7" s="19" t="s">
        <v>56</v>
      </c>
      <c r="O7" s="19">
        <v>300</v>
      </c>
      <c r="P7" s="70">
        <f>(800*930000*J7*1000)/1000000</f>
        <v>1860000</v>
      </c>
      <c r="Q7" s="19">
        <v>24</v>
      </c>
      <c r="R7" s="70">
        <v>30000</v>
      </c>
      <c r="S7" s="70">
        <f>U7*(T7/100)</f>
        <v>26595.359999999997</v>
      </c>
      <c r="T7" s="68">
        <v>8</v>
      </c>
      <c r="U7" s="70">
        <f>(K7*1000000*25300)/1000000</f>
        <v>332441.99999999994</v>
      </c>
    </row>
    <row r="8" spans="1:21" ht="132.75" customHeight="1" x14ac:dyDescent="0.2">
      <c r="A8" s="21">
        <v>2</v>
      </c>
      <c r="B8" s="98"/>
      <c r="C8" s="15">
        <v>733850</v>
      </c>
      <c r="D8" s="16">
        <v>4052675</v>
      </c>
      <c r="E8" s="16">
        <v>733374</v>
      </c>
      <c r="F8" s="16">
        <v>4052756</v>
      </c>
      <c r="G8" s="17" t="s">
        <v>53</v>
      </c>
      <c r="H8" s="17" t="s">
        <v>57</v>
      </c>
      <c r="I8" s="17" t="s">
        <v>58</v>
      </c>
      <c r="J8" s="17">
        <v>5.7</v>
      </c>
      <c r="K8" s="18">
        <f>((J8*365*24)/1000)*0.6</f>
        <v>29.959199999999999</v>
      </c>
      <c r="L8" s="17">
        <v>85</v>
      </c>
      <c r="M8" s="17">
        <v>4</v>
      </c>
      <c r="N8" s="19" t="s">
        <v>56</v>
      </c>
      <c r="O8" s="19">
        <v>320</v>
      </c>
      <c r="P8" s="20">
        <f>(800*930000*J8*1000)/1000000</f>
        <v>4240800</v>
      </c>
      <c r="Q8" s="19">
        <v>24</v>
      </c>
      <c r="R8" s="20">
        <v>55008</v>
      </c>
      <c r="S8" s="20">
        <f>U8*(T8/100)</f>
        <v>60637.4208</v>
      </c>
      <c r="T8" s="17">
        <v>8</v>
      </c>
      <c r="U8" s="70">
        <f>(K8*1000000*25300)/1000000</f>
        <v>757967.76</v>
      </c>
    </row>
  </sheetData>
  <mergeCells count="24">
    <mergeCell ref="B7:B8"/>
    <mergeCell ref="R4:R6"/>
    <mergeCell ref="S4:S6"/>
    <mergeCell ref="I5:I6"/>
    <mergeCell ref="J5:J6"/>
    <mergeCell ref="K5:K6"/>
    <mergeCell ref="L5:L6"/>
    <mergeCell ref="M5:M6"/>
    <mergeCell ref="U4:U6"/>
    <mergeCell ref="A2:U2"/>
    <mergeCell ref="A3:U3"/>
    <mergeCell ref="A4:A6"/>
    <mergeCell ref="B4:B6"/>
    <mergeCell ref="C4:I4"/>
    <mergeCell ref="J4:M4"/>
    <mergeCell ref="N4:N6"/>
    <mergeCell ref="O4:O6"/>
    <mergeCell ref="P4:P6"/>
    <mergeCell ref="Q4:Q6"/>
    <mergeCell ref="T4:T6"/>
    <mergeCell ref="C5:D5"/>
    <mergeCell ref="E5:F5"/>
    <mergeCell ref="G5:G6"/>
    <mergeCell ref="H5:H6"/>
  </mergeCells>
  <pageMargins left="0.25" right="0.25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هراز و سردآبرود</vt:lpstr>
      <vt:lpstr>سد البرز و گلورد</vt:lpstr>
      <vt:lpstr>'هراز و سردآبرود'!Print_Area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Teimori</dc:creator>
  <cp:lastModifiedBy>SGHS</cp:lastModifiedBy>
  <cp:lastPrinted>2025-04-19T04:06:57Z</cp:lastPrinted>
  <dcterms:created xsi:type="dcterms:W3CDTF">2015-06-05T18:17:20Z</dcterms:created>
  <dcterms:modified xsi:type="dcterms:W3CDTF">2025-04-27T09:06:02Z</dcterms:modified>
</cp:coreProperties>
</file>